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4" activeTab="4"/>
  </bookViews>
  <sheets>
    <sheet name="100章" sheetId="7" state="hidden" r:id="rId1"/>
    <sheet name="300章" sheetId="17" state="hidden" r:id="rId2"/>
    <sheet name="汇总表" sheetId="6" state="hidden" r:id="rId3"/>
    <sheet name="分包明细" sheetId="18" state="hidden" r:id="rId4"/>
    <sheet name="包1" sheetId="22" r:id="rId5"/>
    <sheet name="材料1标段" sheetId="26" state="hidden" r:id="rId6"/>
    <sheet name="材料2标段" sheetId="25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<sst xmlns="http://schemas.openxmlformats.org/spreadsheetml/2006/main" count="272" uniqueCount="117">
  <si>
    <t>G1013海张高速（上行）K1149+000-K1205+000段养护施工成本测算表</t>
  </si>
  <si>
    <t>100章</t>
  </si>
  <si>
    <t>子目号</t>
  </si>
  <si>
    <t>子目名称</t>
  </si>
  <si>
    <t>工程量</t>
  </si>
  <si>
    <t>单位</t>
  </si>
  <si>
    <t>清单工程量</t>
  </si>
  <si>
    <t>目标成本</t>
  </si>
  <si>
    <t>与清单对比差额</t>
  </si>
  <si>
    <t>备注</t>
  </si>
  <si>
    <t>清单单价</t>
  </si>
  <si>
    <t>清单工作量</t>
  </si>
  <si>
    <t>目标单价</t>
  </si>
  <si>
    <t>目标工作量</t>
  </si>
  <si>
    <t>（包括工程其他费、措施费等）</t>
  </si>
  <si>
    <t>保险费</t>
  </si>
  <si>
    <t>总额</t>
  </si>
  <si>
    <t>竣工文件</t>
  </si>
  <si>
    <t>承包人驻地建设费（或办事处租金）</t>
  </si>
  <si>
    <t>安全费</t>
  </si>
  <si>
    <t>项</t>
  </si>
  <si>
    <t>车辆租赁费</t>
  </si>
  <si>
    <t>月</t>
  </si>
  <si>
    <t>车辆耗油（油卡）</t>
  </si>
  <si>
    <t>外聘技术人员工资</t>
  </si>
  <si>
    <t>伙食费</t>
  </si>
  <si>
    <t>外委试验检测费</t>
  </si>
  <si>
    <t>不可预见费</t>
  </si>
  <si>
    <t>项目组织管理费</t>
  </si>
  <si>
    <t>100章合计</t>
  </si>
  <si>
    <t xml:space="preserve">清单   第 300 章  路面                                </t>
  </si>
  <si>
    <t>目标单价（不含税）</t>
  </si>
  <si>
    <t>金额</t>
  </si>
  <si>
    <t>行车道拉毛</t>
  </si>
  <si>
    <t>m2</t>
  </si>
  <si>
    <t>含铣刨、清扫、铣刨料拉运等全部内容</t>
  </si>
  <si>
    <t>铣刨1cm</t>
  </si>
  <si>
    <t>清扫</t>
  </si>
  <si>
    <t>运费</t>
  </si>
  <si>
    <t>T</t>
  </si>
  <si>
    <t xml:space="preserve">平均运距51KM </t>
  </si>
  <si>
    <t>铣刨行车道2cm</t>
  </si>
  <si>
    <t>现场实际铣刨1cm</t>
  </si>
  <si>
    <t>铣刨</t>
  </si>
  <si>
    <t>MS-3微表处</t>
  </si>
  <si>
    <t>含材料、机械、人工、安全至验收合格等全部内容</t>
  </si>
  <si>
    <t>路面局部病害挖补</t>
  </si>
  <si>
    <t>切缝</t>
  </si>
  <si>
    <t>m</t>
  </si>
  <si>
    <t>含人工、机械、清扫等全部内容</t>
  </si>
  <si>
    <t>挖除沥青面层</t>
  </si>
  <si>
    <t>m3</t>
  </si>
  <si>
    <t>含机械、人工清扫、拉运等全部内容</t>
  </si>
  <si>
    <t>粘层</t>
  </si>
  <si>
    <t>含材料、撒布等全部内容</t>
  </si>
  <si>
    <t>4cmAC-16沥青面层</t>
  </si>
  <si>
    <t>含沥青混合料材料、摊铺、碾压至成型等全部内容</t>
  </si>
  <si>
    <t>合计</t>
  </si>
  <si>
    <t>施工成本汇总表</t>
  </si>
  <si>
    <t>序号</t>
  </si>
  <si>
    <t>章次</t>
  </si>
  <si>
    <t>科   目   名   称</t>
  </si>
  <si>
    <t>清单金额(元)</t>
  </si>
  <si>
    <t>成本金额 (元)</t>
  </si>
  <si>
    <t>总则</t>
  </si>
  <si>
    <t>路基</t>
  </si>
  <si>
    <t>路面</t>
  </si>
  <si>
    <t>桥涵</t>
  </si>
  <si>
    <t xml:space="preserve">交通安全设施     </t>
  </si>
  <si>
    <t>第100章～600章清单合计</t>
  </si>
  <si>
    <t>税金（9%）</t>
  </si>
  <si>
    <t>成本合计</t>
  </si>
  <si>
    <t>预算总价</t>
  </si>
  <si>
    <t>利润率</t>
  </si>
  <si>
    <t>劳务、机械及材料分包合同</t>
  </si>
  <si>
    <t>苏立冬队伍 13832262332            铣刨17640*2.06+微表处110952*15=1700618.4元</t>
  </si>
  <si>
    <t>作业内容</t>
  </si>
  <si>
    <t>数量</t>
  </si>
  <si>
    <t>单价（元）</t>
  </si>
  <si>
    <t>金额（元）</t>
  </si>
  <si>
    <t>劳务1</t>
  </si>
  <si>
    <t>路面铣刨拉毛</t>
  </si>
  <si>
    <t>含铣刨机、燃油及机手等全部费用</t>
  </si>
  <si>
    <t>含机械、人工等全部费用</t>
  </si>
  <si>
    <t>安全维护及布控</t>
  </si>
  <si>
    <t>含安全设施、人工及防撞车等全部费用</t>
  </si>
  <si>
    <t>局部坑槽挖补</t>
  </si>
  <si>
    <t>含人工挖除、清理、沥青混合料、碾压成型等全部内容</t>
  </si>
  <si>
    <t>封层车施工费</t>
  </si>
  <si>
    <t>含装车、摊铺、燃油、碾压及人工辅助等全部内容</t>
  </si>
  <si>
    <t>存料场地使用费</t>
  </si>
  <si>
    <t>临时租用场地存储材料费</t>
  </si>
  <si>
    <t>机械1</t>
  </si>
  <si>
    <t>铣刨料运输</t>
  </si>
  <si>
    <t>92KM运距</t>
  </si>
  <si>
    <t>材料1</t>
  </si>
  <si>
    <t>拌合型乳化沥青</t>
  </si>
  <si>
    <t>油石比6%</t>
  </si>
  <si>
    <t>材料2</t>
  </si>
  <si>
    <t>碎石</t>
  </si>
  <si>
    <t>含碎石出厂价、运费240km及高速过路费等到场价</t>
  </si>
  <si>
    <t>材料3</t>
  </si>
  <si>
    <t>水泥</t>
  </si>
  <si>
    <t>到场价</t>
  </si>
  <si>
    <t>合计：</t>
  </si>
  <si>
    <t>李战学队伍 18681845986            铣刨85223*2.06+微表处82489*15=1412894.38元</t>
  </si>
  <si>
    <t>总计：</t>
  </si>
  <si>
    <t>内蒙古交工养护工程技术有限责任公司2025年度公路维修养护工程（G1013线K1149+000-K1205+000段）微表处劳务协作项目报价清单</t>
  </si>
  <si>
    <t>段落：K1149+000-K1151+230、K1175+000-K1205+000段微表处劳务</t>
  </si>
  <si>
    <t>单价限价
（不含税）元</t>
  </si>
  <si>
    <t>合价限价
（不含税）元</t>
  </si>
  <si>
    <t>单价报价
（不含税）元</t>
  </si>
  <si>
    <t>合价报价
（不含税）元</t>
  </si>
  <si>
    <t>含铣刨机、铣刨料运输、燃油及机手等全部费用</t>
  </si>
  <si>
    <t>总价（元）</t>
  </si>
  <si>
    <t>K1149+000-K1151+230、K1175+000-K1205+000段微表处项目材料分包合同</t>
  </si>
  <si>
    <t>K1151+230-K1175+000段微表处项目材料分包合同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</si>
</sst>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5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  <scheme val="minor"/>
    </font>
    <font>
      <b/>
      <sz val="14"/>
      <color theme="1"/>
      <name val="仿宋"/>
      <charset val="134"/>
    </font>
    <font>
      <b/>
      <sz val="14"/>
      <color theme="1"/>
      <name val="Times New Roman"/>
      <charset val="134"/>
    </font>
    <font>
      <b/>
      <sz val="8"/>
      <color theme="1"/>
      <name val="仿宋"/>
      <charset val="134"/>
    </font>
    <font>
      <sz val="10"/>
      <color rgb="FF000000"/>
      <name val="仿宋"/>
      <charset val="134"/>
    </font>
    <font>
      <sz val="8"/>
      <color rgb="FF000000"/>
      <name val="宋体"/>
      <charset val="134"/>
    </font>
    <font>
      <sz val="10"/>
      <color theme="1"/>
      <name val="仿宋"/>
      <charset val="134"/>
    </font>
    <font>
      <sz val="8"/>
      <color theme="1"/>
      <name val="仿宋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sz val="10"/>
      <color rgb="FFFF0000"/>
      <name val="宋体"/>
      <charset val="134"/>
    </font>
    <font>
      <sz val="10"/>
      <color theme="1"/>
      <name val="宋体"/>
      <charset val="134"/>
    </font>
    <font>
      <sz val="8"/>
      <color theme="1"/>
      <name val="宋体"/>
      <charset val="134"/>
    </font>
    <font>
      <sz val="11"/>
      <color rgb="FFFF0000"/>
      <name val="宋体"/>
      <charset val="134"/>
      <scheme val="minor"/>
    </font>
    <font>
      <b/>
      <sz val="10"/>
      <color theme="1"/>
      <name val="宋体"/>
      <charset val="134"/>
    </font>
    <font>
      <b/>
      <sz val="8"/>
      <color theme="1"/>
      <name val="宋体"/>
      <charset val="134"/>
    </font>
    <font>
      <sz val="9"/>
      <color theme="1"/>
      <name val="仿宋"/>
      <charset val="134"/>
    </font>
    <font>
      <sz val="10"/>
      <name val="仿宋"/>
      <charset val="134"/>
    </font>
    <font>
      <b/>
      <sz val="9"/>
      <color theme="1"/>
      <name val="仿宋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u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" borderId="11" applyNumberFormat="0" applyAlignment="0" applyProtection="0">
      <alignment vertical="center"/>
    </xf>
    <xf numFmtId="0" fontId="39" fillId="5" borderId="12" applyNumberFormat="0" applyAlignment="0" applyProtection="0">
      <alignment vertical="center"/>
    </xf>
    <xf numFmtId="0" fontId="40" fillId="5" borderId="11" applyNumberFormat="0" applyAlignment="0" applyProtection="0">
      <alignment vertical="center"/>
    </xf>
    <xf numFmtId="0" fontId="41" fillId="6" borderId="13" applyNumberFormat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8" fillId="11" borderId="0" applyNumberFormat="0" applyBorder="0" applyAlignment="0" applyProtection="0">
      <alignment vertical="center"/>
    </xf>
    <xf numFmtId="0" fontId="48" fillId="12" borderId="0" applyNumberFormat="0" applyBorder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47" fillId="18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7" fillId="21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9" fillId="0" borderId="0"/>
  </cellStyleXfs>
  <cellXfs count="1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Protection="1">
      <alignment vertical="center"/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/>
    </xf>
    <xf numFmtId="176" fontId="0" fillId="0" borderId="1" xfId="0" applyNumberForma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  <xf numFmtId="10" fontId="6" fillId="0" borderId="1" xfId="3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/>
    </xf>
    <xf numFmtId="10" fontId="0" fillId="0" borderId="0" xfId="3" applyNumberFormat="1" applyFont="1">
      <alignment vertical="center"/>
    </xf>
    <xf numFmtId="0" fontId="0" fillId="0" borderId="0" xfId="0" applyFont="1">
      <alignment vertical="center"/>
    </xf>
    <xf numFmtId="0" fontId="7" fillId="0" borderId="0" xfId="0" applyFont="1">
      <alignment vertical="center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76" fontId="8" fillId="2" borderId="0" xfId="0" applyNumberFormat="1" applyFont="1" applyFill="1" applyAlignment="1">
      <alignment horizontal="center" vertical="center" wrapText="1"/>
    </xf>
    <xf numFmtId="177" fontId="8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11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6" xfId="0" applyNumberFormat="1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176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76" fontId="18" fillId="0" borderId="1" xfId="0" applyNumberFormat="1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77" fontId="17" fillId="0" borderId="1" xfId="0" applyNumberFormat="1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176" fontId="18" fillId="0" borderId="1" xfId="0" applyNumberFormat="1" applyFont="1" applyBorder="1">
      <alignment vertical="center"/>
    </xf>
    <xf numFmtId="1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9" fillId="0" borderId="1" xfId="0" applyFont="1" applyBorder="1">
      <alignment vertical="center"/>
    </xf>
    <xf numFmtId="0" fontId="18" fillId="0" borderId="3" xfId="0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176" fontId="21" fillId="0" borderId="1" xfId="0" applyNumberFormat="1" applyFont="1" applyBorder="1" applyAlignment="1">
      <alignment horizontal="center" vertical="center"/>
    </xf>
    <xf numFmtId="176" fontId="21" fillId="0" borderId="1" xfId="0" applyNumberFormat="1" applyFont="1" applyBorder="1">
      <alignment vertical="center"/>
    </xf>
    <xf numFmtId="1" fontId="21" fillId="0" borderId="1" xfId="0" applyNumberFormat="1" applyFont="1" applyBorder="1" applyAlignment="1">
      <alignment horizontal="center" vertical="center"/>
    </xf>
    <xf numFmtId="177" fontId="21" fillId="0" borderId="1" xfId="0" applyNumberFormat="1" applyFont="1" applyBorder="1">
      <alignment vertical="center"/>
    </xf>
    <xf numFmtId="0" fontId="21" fillId="0" borderId="1" xfId="0" applyFont="1" applyBorder="1">
      <alignment vertical="center"/>
    </xf>
    <xf numFmtId="0" fontId="22" fillId="0" borderId="1" xfId="0" applyFont="1" applyBorder="1">
      <alignment vertical="center"/>
    </xf>
    <xf numFmtId="10" fontId="0" fillId="0" borderId="0" xfId="3" applyNumberFormat="1">
      <alignment vertical="center"/>
    </xf>
    <xf numFmtId="0" fontId="2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6" fillId="0" borderId="0" xfId="0" applyFont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176" fontId="23" fillId="2" borderId="1" xfId="0" applyNumberFormat="1" applyFont="1" applyFill="1" applyBorder="1" applyAlignment="1">
      <alignment horizontal="center" vertical="center"/>
    </xf>
    <xf numFmtId="177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76" fontId="2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29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7" fontId="18" fillId="0" borderId="1" xfId="0" applyNumberFormat="1" applyFont="1" applyBorder="1" applyAlignment="1">
      <alignment horizontal="center" vertical="center"/>
    </xf>
    <xf numFmtId="1" fontId="27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1" fontId="27" fillId="0" borderId="1" xfId="0" applyNumberFormat="1" applyFont="1" applyFill="1" applyBorder="1" applyAlignment="1">
      <alignment horizontal="center" vertical="center" wrapText="1"/>
    </xf>
    <xf numFmtId="10" fontId="24" fillId="0" borderId="1" xfId="0" applyNumberFormat="1" applyFont="1" applyFill="1" applyBorder="1" applyAlignment="1">
      <alignment horizontal="center" vertical="center" wrapText="1"/>
    </xf>
    <xf numFmtId="177" fontId="27" fillId="0" borderId="1" xfId="0" applyNumberFormat="1" applyFont="1" applyBorder="1" applyAlignment="1">
      <alignment horizontal="center" vertical="center" wrapText="1"/>
    </xf>
    <xf numFmtId="177" fontId="27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77" fontId="2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showZeros="0" workbookViewId="0">
      <pane ySplit="4" topLeftCell="A5" activePane="bottomLeft" state="frozen"/>
      <selection/>
      <selection pane="bottomLeft" activeCell="L16" sqref="L16"/>
    </sheetView>
  </sheetViews>
  <sheetFormatPr defaultColWidth="9" defaultRowHeight="25" customHeight="1"/>
  <cols>
    <col min="1" max="1" width="9" style="106"/>
    <col min="2" max="2" width="24.0916666666667" style="106" customWidth="1"/>
    <col min="3" max="4" width="9" style="106"/>
    <col min="5" max="6" width="13.375" style="106" customWidth="1"/>
    <col min="7" max="7" width="13.375" style="107" customWidth="1"/>
    <col min="8" max="10" width="13.375" style="106" customWidth="1"/>
    <col min="11" max="16384" width="9" style="106"/>
  </cols>
  <sheetData>
    <row r="1" ht="30" customHeight="1" spans="1:10">
      <c r="A1" s="43" t="s">
        <v>0</v>
      </c>
      <c r="B1" s="43"/>
      <c r="C1" s="43"/>
      <c r="D1" s="44"/>
      <c r="E1" s="43"/>
      <c r="F1" s="43"/>
      <c r="G1" s="45"/>
      <c r="H1" s="46"/>
      <c r="I1" s="43"/>
      <c r="J1" s="43"/>
    </row>
    <row r="2" s="101" customFormat="1" ht="17" customHeight="1" spans="1:10">
      <c r="A2" s="108" t="s">
        <v>1</v>
      </c>
      <c r="B2" s="108"/>
      <c r="C2" s="108"/>
      <c r="D2" s="108"/>
      <c r="E2" s="108"/>
      <c r="F2" s="108"/>
      <c r="G2" s="108"/>
      <c r="H2" s="108"/>
      <c r="I2" s="108"/>
      <c r="J2" s="108"/>
    </row>
    <row r="3" s="101" customFormat="1" customHeight="1" spans="1:10">
      <c r="A3" s="109" t="s">
        <v>2</v>
      </c>
      <c r="B3" s="109" t="s">
        <v>3</v>
      </c>
      <c r="C3" s="110" t="s">
        <v>4</v>
      </c>
      <c r="D3" s="109" t="s">
        <v>5</v>
      </c>
      <c r="E3" s="109" t="s">
        <v>6</v>
      </c>
      <c r="F3" s="109"/>
      <c r="G3" s="110" t="s">
        <v>7</v>
      </c>
      <c r="H3" s="111"/>
      <c r="I3" s="112" t="s">
        <v>8</v>
      </c>
      <c r="J3" s="109" t="s">
        <v>9</v>
      </c>
    </row>
    <row r="4" s="101" customFormat="1" customHeight="1" spans="1:10">
      <c r="A4" s="109"/>
      <c r="B4" s="109"/>
      <c r="C4" s="110"/>
      <c r="D4" s="109"/>
      <c r="E4" s="109" t="s">
        <v>10</v>
      </c>
      <c r="F4" s="109" t="s">
        <v>11</v>
      </c>
      <c r="G4" s="110" t="s">
        <v>12</v>
      </c>
      <c r="H4" s="111" t="s">
        <v>13</v>
      </c>
      <c r="I4" s="112"/>
      <c r="J4" s="109"/>
    </row>
    <row r="5" s="102" customFormat="1" customHeight="1" spans="1:10">
      <c r="A5" s="113" t="s">
        <v>1</v>
      </c>
      <c r="B5" s="114" t="s">
        <v>14</v>
      </c>
      <c r="C5" s="114"/>
      <c r="D5" s="114"/>
      <c r="E5" s="115"/>
      <c r="F5" s="116"/>
      <c r="G5" s="117"/>
      <c r="H5" s="83"/>
      <c r="I5" s="53"/>
      <c r="J5" s="53"/>
    </row>
    <row r="6" s="102" customFormat="1" customHeight="1" spans="1:10">
      <c r="A6" s="113"/>
      <c r="B6" s="114" t="s">
        <v>15</v>
      </c>
      <c r="C6" s="114">
        <v>1</v>
      </c>
      <c r="D6" s="114" t="s">
        <v>16</v>
      </c>
      <c r="E6" s="115"/>
      <c r="F6" s="118"/>
      <c r="G6" s="119">
        <v>19081</v>
      </c>
      <c r="H6" s="120">
        <f>G6</f>
        <v>19081</v>
      </c>
      <c r="I6" s="53"/>
      <c r="J6" s="53"/>
    </row>
    <row r="7" s="102" customFormat="1" customHeight="1" spans="1:10">
      <c r="A7" s="113"/>
      <c r="B7" s="114" t="s">
        <v>17</v>
      </c>
      <c r="C7" s="114">
        <v>1</v>
      </c>
      <c r="D7" s="114" t="s">
        <v>16</v>
      </c>
      <c r="E7" s="115"/>
      <c r="F7" s="116"/>
      <c r="G7" s="84">
        <v>3000</v>
      </c>
      <c r="H7" s="120">
        <f t="shared" ref="H7:H16" si="0">C7*G7</f>
        <v>3000</v>
      </c>
      <c r="I7" s="53"/>
      <c r="J7" s="53"/>
    </row>
    <row r="8" s="102" customFormat="1" customHeight="1" spans="1:10">
      <c r="A8" s="113"/>
      <c r="B8" s="114" t="s">
        <v>18</v>
      </c>
      <c r="C8" s="114">
        <v>0</v>
      </c>
      <c r="D8" s="114" t="s">
        <v>16</v>
      </c>
      <c r="E8" s="115"/>
      <c r="F8" s="116"/>
      <c r="G8" s="84">
        <v>0</v>
      </c>
      <c r="H8" s="120">
        <f t="shared" si="0"/>
        <v>0</v>
      </c>
      <c r="I8" s="53"/>
      <c r="J8" s="58"/>
    </row>
    <row r="9" s="103" customFormat="1" customHeight="1" spans="1:10">
      <c r="A9" s="121"/>
      <c r="B9" s="122" t="s">
        <v>19</v>
      </c>
      <c r="C9" s="122">
        <v>1</v>
      </c>
      <c r="D9" s="122" t="s">
        <v>20</v>
      </c>
      <c r="E9" s="122"/>
      <c r="F9" s="123"/>
      <c r="G9" s="124">
        <v>0</v>
      </c>
      <c r="H9" s="120">
        <f>G9*C9</f>
        <v>0</v>
      </c>
      <c r="I9" s="121"/>
      <c r="J9" s="125">
        <v>0.01</v>
      </c>
    </row>
    <row r="10" s="102" customFormat="1" customHeight="1" spans="1:10">
      <c r="A10" s="113"/>
      <c r="B10" s="114" t="s">
        <v>21</v>
      </c>
      <c r="C10" s="114">
        <v>0</v>
      </c>
      <c r="D10" s="114" t="s">
        <v>22</v>
      </c>
      <c r="E10" s="114"/>
      <c r="F10" s="116"/>
      <c r="G10" s="114">
        <v>0</v>
      </c>
      <c r="H10" s="120">
        <f t="shared" si="0"/>
        <v>0</v>
      </c>
      <c r="I10" s="113"/>
      <c r="J10" s="113"/>
    </row>
    <row r="11" s="101" customFormat="1" customHeight="1" spans="1:10">
      <c r="A11" s="113"/>
      <c r="B11" s="114" t="s">
        <v>23</v>
      </c>
      <c r="C11" s="114">
        <v>0</v>
      </c>
      <c r="D11" s="114" t="s">
        <v>22</v>
      </c>
      <c r="E11" s="114"/>
      <c r="F11" s="116"/>
      <c r="G11" s="114">
        <v>0</v>
      </c>
      <c r="H11" s="120">
        <f t="shared" si="0"/>
        <v>0</v>
      </c>
      <c r="I11" s="113"/>
      <c r="J11" s="113"/>
    </row>
    <row r="12" s="101" customFormat="1" customHeight="1" spans="1:10">
      <c r="A12" s="113"/>
      <c r="B12" s="114" t="s">
        <v>24</v>
      </c>
      <c r="C12" s="114">
        <v>0</v>
      </c>
      <c r="D12" s="114" t="s">
        <v>22</v>
      </c>
      <c r="E12" s="114"/>
      <c r="F12" s="116"/>
      <c r="G12" s="114">
        <v>0</v>
      </c>
      <c r="H12" s="120">
        <f t="shared" si="0"/>
        <v>0</v>
      </c>
      <c r="I12" s="113"/>
      <c r="J12" s="113"/>
    </row>
    <row r="13" s="101" customFormat="1" customHeight="1" spans="1:10">
      <c r="A13" s="113"/>
      <c r="B13" s="114" t="s">
        <v>25</v>
      </c>
      <c r="C13" s="114">
        <v>0</v>
      </c>
      <c r="D13" s="114" t="s">
        <v>22</v>
      </c>
      <c r="E13" s="114"/>
      <c r="F13" s="116"/>
      <c r="G13" s="114">
        <v>0</v>
      </c>
      <c r="H13" s="120">
        <f t="shared" si="0"/>
        <v>0</v>
      </c>
      <c r="I13" s="113"/>
      <c r="J13" s="113"/>
    </row>
    <row r="14" s="101" customFormat="1" customHeight="1" spans="1:10">
      <c r="A14" s="113"/>
      <c r="B14" s="114" t="s">
        <v>26</v>
      </c>
      <c r="C14" s="114">
        <v>1</v>
      </c>
      <c r="D14" s="114" t="s">
        <v>20</v>
      </c>
      <c r="E14" s="114"/>
      <c r="F14" s="116"/>
      <c r="G14" s="114">
        <v>4500</v>
      </c>
      <c r="H14" s="120">
        <f t="shared" si="0"/>
        <v>4500</v>
      </c>
      <c r="I14" s="113"/>
      <c r="J14" s="113"/>
    </row>
    <row r="15" s="101" customFormat="1" customHeight="1" spans="1:10">
      <c r="A15" s="113"/>
      <c r="B15" s="114" t="s">
        <v>27</v>
      </c>
      <c r="C15" s="114">
        <v>0</v>
      </c>
      <c r="D15" s="114" t="s">
        <v>20</v>
      </c>
      <c r="E15" s="114"/>
      <c r="F15" s="116"/>
      <c r="G15" s="126">
        <v>0</v>
      </c>
      <c r="H15" s="120">
        <f t="shared" si="0"/>
        <v>0</v>
      </c>
      <c r="I15" s="113"/>
      <c r="J15" s="113"/>
    </row>
    <row r="16" s="104" customFormat="1" customHeight="1" spans="1:10">
      <c r="A16" s="121"/>
      <c r="B16" s="122" t="s">
        <v>28</v>
      </c>
      <c r="C16" s="122">
        <v>1</v>
      </c>
      <c r="D16" s="122" t="s">
        <v>20</v>
      </c>
      <c r="E16" s="122"/>
      <c r="F16" s="63"/>
      <c r="G16" s="127">
        <v>5000</v>
      </c>
      <c r="H16" s="120">
        <f t="shared" si="0"/>
        <v>5000</v>
      </c>
      <c r="I16" s="121"/>
      <c r="J16" s="121"/>
    </row>
    <row r="17" s="105" customFormat="1" customHeight="1" spans="1:10">
      <c r="A17" s="128" t="s">
        <v>29</v>
      </c>
      <c r="B17" s="128"/>
      <c r="C17" s="128"/>
      <c r="D17" s="128"/>
      <c r="E17" s="128"/>
      <c r="F17" s="129"/>
      <c r="G17" s="128"/>
      <c r="H17" s="129">
        <f>SUM(H6:H16)</f>
        <v>31581</v>
      </c>
      <c r="I17" s="128"/>
      <c r="J17" s="128"/>
    </row>
  </sheetData>
  <protectedRanges>
    <protectedRange sqref="E5:E16" name="区域2"/>
  </protectedRanges>
  <mergeCells count="11">
    <mergeCell ref="A1:J1"/>
    <mergeCell ref="A2:J2"/>
    <mergeCell ref="E3:F3"/>
    <mergeCell ref="G3:H3"/>
    <mergeCell ref="A17:B17"/>
    <mergeCell ref="A3:A4"/>
    <mergeCell ref="B3:B4"/>
    <mergeCell ref="C3:C4"/>
    <mergeCell ref="D3:D4"/>
    <mergeCell ref="I3:I4"/>
    <mergeCell ref="J3:J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workbookViewId="0">
      <selection activeCell="L16" sqref="L16"/>
    </sheetView>
  </sheetViews>
  <sheetFormatPr defaultColWidth="8.88333333333333" defaultRowHeight="13.5"/>
  <cols>
    <col min="1" max="1" width="16.5583333333333" customWidth="1"/>
    <col min="2" max="2" width="25.5583333333333" customWidth="1"/>
    <col min="3" max="3" width="10.3333333333333" style="1" customWidth="1"/>
    <col min="4" max="4" width="13.1166666666667" customWidth="1"/>
    <col min="5" max="5" width="14.225" customWidth="1"/>
    <col min="6" max="6" width="13.775" customWidth="1"/>
    <col min="7" max="7" width="12.4416666666667" customWidth="1"/>
    <col min="8" max="8" width="10.1166666666667" customWidth="1"/>
    <col min="9" max="9" width="28.4416666666667" style="42" customWidth="1"/>
  </cols>
  <sheetData>
    <row r="1" ht="26" customHeight="1" spans="1:11">
      <c r="A1" s="43" t="s">
        <v>0</v>
      </c>
      <c r="B1" s="43"/>
      <c r="C1" s="43"/>
      <c r="D1" s="44"/>
      <c r="E1" s="45"/>
      <c r="F1" s="46"/>
      <c r="G1" s="43"/>
      <c r="H1" s="43"/>
      <c r="I1" s="47"/>
    </row>
    <row r="2" ht="19" customHeight="1" spans="1:11">
      <c r="A2" s="48" t="s">
        <v>30</v>
      </c>
      <c r="B2" s="48"/>
      <c r="C2" s="48"/>
      <c r="D2" s="49"/>
      <c r="E2" s="50"/>
      <c r="F2" s="51"/>
      <c r="G2" s="51"/>
      <c r="H2" s="51"/>
      <c r="I2" s="52"/>
    </row>
    <row r="3" ht="25" customHeight="1" spans="1:11">
      <c r="A3" s="53" t="s">
        <v>2</v>
      </c>
      <c r="B3" s="53" t="s">
        <v>3</v>
      </c>
      <c r="C3" s="54" t="s">
        <v>5</v>
      </c>
      <c r="D3" s="54" t="s">
        <v>4</v>
      </c>
      <c r="E3" s="55" t="s">
        <v>7</v>
      </c>
      <c r="F3" s="56"/>
      <c r="G3" s="57"/>
      <c r="H3" s="58" t="s">
        <v>8</v>
      </c>
      <c r="I3" s="59" t="s">
        <v>9</v>
      </c>
    </row>
    <row r="4" ht="25" customHeight="1" spans="1:11">
      <c r="A4" s="53"/>
      <c r="B4" s="53"/>
      <c r="C4" s="54"/>
      <c r="D4" s="54"/>
      <c r="E4" s="60" t="s">
        <v>31</v>
      </c>
      <c r="F4" s="61" t="s">
        <v>13</v>
      </c>
      <c r="G4" s="58" t="s">
        <v>32</v>
      </c>
      <c r="H4" s="58"/>
      <c r="I4" s="59"/>
    </row>
    <row r="5" ht="25" customHeight="1" spans="1:11">
      <c r="A5" s="62">
        <v>1</v>
      </c>
      <c r="B5" s="63" t="s">
        <v>33</v>
      </c>
      <c r="C5" s="64" t="s">
        <v>34</v>
      </c>
      <c r="D5" s="65">
        <v>99225</v>
      </c>
      <c r="E5" s="66">
        <f>(F6+F7+F8)/D5</f>
        <v>2.06176</v>
      </c>
      <c r="F5" s="67"/>
      <c r="G5" s="68">
        <f>E5*D5</f>
        <v>204578.136</v>
      </c>
      <c r="H5" s="69"/>
      <c r="I5" s="70" t="s">
        <v>35</v>
      </c>
    </row>
    <row r="6" ht="25" customHeight="1" outlineLevel="1" spans="1:11">
      <c r="A6" s="71"/>
      <c r="B6" s="63" t="s">
        <v>36</v>
      </c>
      <c r="C6" s="64" t="s">
        <v>34</v>
      </c>
      <c r="D6" s="72">
        <v>99225</v>
      </c>
      <c r="E6" s="73">
        <v>1.07</v>
      </c>
      <c r="F6" s="74">
        <f>E6*D6</f>
        <v>106170.75</v>
      </c>
      <c r="G6" s="75"/>
      <c r="H6" s="72"/>
      <c r="I6" s="70"/>
      <c r="K6">
        <f>193441-110952</f>
        <v>82489</v>
      </c>
    </row>
    <row r="7" ht="25" customHeight="1" outlineLevel="1" spans="1:11">
      <c r="A7" s="71"/>
      <c r="B7" s="63" t="s">
        <v>37</v>
      </c>
      <c r="C7" s="64" t="s">
        <v>34</v>
      </c>
      <c r="D7" s="72">
        <v>99225</v>
      </c>
      <c r="E7" s="73">
        <v>0.2</v>
      </c>
      <c r="F7" s="74">
        <f>E7*D7</f>
        <v>19845</v>
      </c>
      <c r="G7" s="75"/>
      <c r="H7" s="72"/>
      <c r="I7" s="70"/>
    </row>
    <row r="8" ht="25" customHeight="1" outlineLevel="1" spans="1:11">
      <c r="A8" s="71"/>
      <c r="B8" s="63" t="s">
        <v>38</v>
      </c>
      <c r="C8" s="76" t="s">
        <v>39</v>
      </c>
      <c r="D8" s="72">
        <v>2381.4</v>
      </c>
      <c r="E8" s="73">
        <v>32.99</v>
      </c>
      <c r="F8" s="74">
        <f>E8*D8</f>
        <v>78562.386</v>
      </c>
      <c r="G8" s="75"/>
      <c r="H8" s="72"/>
      <c r="I8" s="70" t="s">
        <v>40</v>
      </c>
    </row>
    <row r="9" ht="25" customHeight="1" spans="1:11">
      <c r="A9" s="71">
        <v>2</v>
      </c>
      <c r="B9" s="63" t="s">
        <v>41</v>
      </c>
      <c r="C9" s="64" t="s">
        <v>34</v>
      </c>
      <c r="D9" s="77">
        <v>3638</v>
      </c>
      <c r="E9" s="66">
        <f>(F10+F11+F12)/D9</f>
        <v>2.06174186366135</v>
      </c>
      <c r="F9" s="78"/>
      <c r="G9" s="68">
        <f>E9*D9</f>
        <v>7500.6169</v>
      </c>
      <c r="H9" s="72"/>
      <c r="I9" s="70" t="s">
        <v>35</v>
      </c>
      <c r="J9" s="79" t="s">
        <v>42</v>
      </c>
    </row>
    <row r="10" ht="25" customHeight="1" outlineLevel="1" spans="1:11">
      <c r="A10" s="71"/>
      <c r="B10" s="63" t="s">
        <v>43</v>
      </c>
      <c r="C10" s="64" t="s">
        <v>34</v>
      </c>
      <c r="D10" s="72">
        <v>3638</v>
      </c>
      <c r="E10" s="73">
        <v>1.07</v>
      </c>
      <c r="F10" s="74">
        <f>E10*D10</f>
        <v>3892.66</v>
      </c>
      <c r="G10" s="72"/>
      <c r="H10" s="72"/>
      <c r="I10" s="80"/>
    </row>
    <row r="11" ht="25" customHeight="1" outlineLevel="1" spans="1:11">
      <c r="A11" s="71"/>
      <c r="B11" s="63" t="s">
        <v>37</v>
      </c>
      <c r="C11" s="64" t="s">
        <v>34</v>
      </c>
      <c r="D11" s="72">
        <v>3638</v>
      </c>
      <c r="E11" s="73">
        <v>0.2</v>
      </c>
      <c r="F11" s="74">
        <f>E11*D11</f>
        <v>727.6</v>
      </c>
      <c r="G11" s="72"/>
      <c r="H11" s="72"/>
      <c r="I11" s="80"/>
    </row>
    <row r="12" ht="25" customHeight="1" outlineLevel="1" spans="1:11">
      <c r="A12" s="71"/>
      <c r="B12" s="63" t="s">
        <v>38</v>
      </c>
      <c r="C12" s="76" t="s">
        <v>39</v>
      </c>
      <c r="D12" s="72">
        <v>87.31</v>
      </c>
      <c r="E12" s="73">
        <v>32.99</v>
      </c>
      <c r="F12" s="74">
        <f>E12*D12</f>
        <v>2880.3569</v>
      </c>
      <c r="G12" s="72"/>
      <c r="H12" s="72"/>
      <c r="I12" s="70" t="s">
        <v>40</v>
      </c>
    </row>
    <row r="13" ht="25" customHeight="1" spans="1:11">
      <c r="A13" s="71">
        <v>3</v>
      </c>
      <c r="B13" s="63" t="s">
        <v>44</v>
      </c>
      <c r="C13" s="64" t="s">
        <v>34</v>
      </c>
      <c r="D13" s="77">
        <v>193441</v>
      </c>
      <c r="E13" s="66">
        <v>15</v>
      </c>
      <c r="F13" s="78"/>
      <c r="G13" s="77">
        <f>E13*D13</f>
        <v>2901615</v>
      </c>
      <c r="H13" s="72"/>
      <c r="I13" s="81" t="s">
        <v>45</v>
      </c>
    </row>
    <row r="14" ht="25" customHeight="1" spans="1:11">
      <c r="A14" s="82">
        <v>4</v>
      </c>
      <c r="B14" s="63" t="s">
        <v>46</v>
      </c>
      <c r="C14" s="64" t="s">
        <v>34</v>
      </c>
      <c r="D14" s="77">
        <v>500</v>
      </c>
      <c r="E14" s="66">
        <f>(F15+F16+F17+F18)/D14</f>
        <v>58.1816</v>
      </c>
      <c r="F14" s="78"/>
      <c r="G14" s="77">
        <v>0</v>
      </c>
      <c r="H14" s="72"/>
      <c r="I14" s="80"/>
    </row>
    <row r="15" s="41" customFormat="1" ht="25" customHeight="1" outlineLevel="1" spans="1:11">
      <c r="A15" s="83"/>
      <c r="B15" s="83" t="s">
        <v>47</v>
      </c>
      <c r="C15" s="83" t="s">
        <v>48</v>
      </c>
      <c r="D15" s="84">
        <v>2000</v>
      </c>
      <c r="E15" s="85">
        <v>1.8</v>
      </c>
      <c r="F15" s="86">
        <f>E15*D15</f>
        <v>3600</v>
      </c>
      <c r="G15" s="87"/>
      <c r="H15" s="87"/>
      <c r="I15" s="88" t="s">
        <v>49</v>
      </c>
    </row>
    <row r="16" s="41" customFormat="1" ht="25" customHeight="1" outlineLevel="1" spans="1:11">
      <c r="A16" s="83"/>
      <c r="B16" s="83" t="s">
        <v>50</v>
      </c>
      <c r="C16" s="83" t="s">
        <v>51</v>
      </c>
      <c r="D16" s="84">
        <v>20</v>
      </c>
      <c r="E16" s="85">
        <v>60.99</v>
      </c>
      <c r="F16" s="86">
        <f>E16*D16</f>
        <v>1219.8</v>
      </c>
      <c r="G16" s="87"/>
      <c r="H16" s="87"/>
      <c r="I16" s="88" t="s">
        <v>52</v>
      </c>
    </row>
    <row r="17" s="41" customFormat="1" ht="25" customHeight="1" outlineLevel="1" spans="1:9">
      <c r="A17" s="83"/>
      <c r="B17" s="83" t="s">
        <v>53</v>
      </c>
      <c r="C17" s="64" t="s">
        <v>34</v>
      </c>
      <c r="D17" s="84">
        <v>580</v>
      </c>
      <c r="E17" s="85">
        <v>1.7</v>
      </c>
      <c r="F17" s="86">
        <f>E17*D17</f>
        <v>986</v>
      </c>
      <c r="G17" s="87"/>
      <c r="H17" s="87"/>
      <c r="I17" s="88" t="s">
        <v>54</v>
      </c>
    </row>
    <row r="18" s="41" customFormat="1" ht="25" customHeight="1" outlineLevel="1" spans="1:9">
      <c r="A18" s="83"/>
      <c r="B18" s="89" t="s">
        <v>55</v>
      </c>
      <c r="C18" s="64" t="s">
        <v>34</v>
      </c>
      <c r="D18" s="84">
        <v>500</v>
      </c>
      <c r="E18" s="85">
        <v>46.57</v>
      </c>
      <c r="F18" s="86">
        <f>E18*D18</f>
        <v>23285</v>
      </c>
      <c r="G18" s="87"/>
      <c r="H18" s="87"/>
      <c r="I18" s="90" t="s">
        <v>56</v>
      </c>
    </row>
    <row r="19" s="31" customFormat="1" ht="25" customHeight="1" spans="1:9">
      <c r="A19" s="91" t="s">
        <v>57</v>
      </c>
      <c r="B19" s="92"/>
      <c r="C19" s="93"/>
      <c r="D19" s="94"/>
      <c r="E19" s="95"/>
      <c r="F19" s="96"/>
      <c r="G19" s="97">
        <f>SUM(G5:G14)</f>
        <v>3113693.7529</v>
      </c>
      <c r="H19" s="98"/>
      <c r="I19" s="99"/>
    </row>
    <row r="21" spans="1:9">
      <c r="E21">
        <f>(4770278+19081)*0.969/1.09</f>
        <v>4257696.21192661</v>
      </c>
    </row>
    <row r="22" spans="1:9">
      <c r="E22">
        <f>E21-G19</f>
        <v>1144002.45902661</v>
      </c>
    </row>
    <row r="23" spans="1:9">
      <c r="E23" s="100">
        <f>E22/E21</f>
        <v>0.268690484732574</v>
      </c>
    </row>
    <row r="28" spans="1:9">
      <c r="D28">
        <f>3638*0.01*2.4</f>
        <v>87.312</v>
      </c>
    </row>
    <row r="29" spans="1:9">
      <c r="D29">
        <f>D5*0.01*2.4</f>
        <v>2381.4</v>
      </c>
    </row>
  </sheetData>
  <mergeCells count="10">
    <mergeCell ref="A1:I1"/>
    <mergeCell ref="A2:I2"/>
    <mergeCell ref="E3:G3"/>
    <mergeCell ref="A19:B19"/>
    <mergeCell ref="A3:A4"/>
    <mergeCell ref="B3:B4"/>
    <mergeCell ref="C3:C4"/>
    <mergeCell ref="D3:D4"/>
    <mergeCell ref="H3:H4"/>
    <mergeCell ref="I3:I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showZeros="0" workbookViewId="0">
      <selection activeCell="F29" sqref="F29"/>
    </sheetView>
  </sheetViews>
  <sheetFormatPr defaultColWidth="9" defaultRowHeight="13.5" outlineLevelCol="5"/>
  <cols>
    <col min="1" max="1" width="9" customWidth="1"/>
    <col min="2" max="2" width="17.725" customWidth="1"/>
    <col min="3" max="3" width="25.5416666666667" customWidth="1"/>
    <col min="4" max="4" width="22.0916666666667" customWidth="1"/>
    <col min="5" max="5" width="22.0916666666667" style="32" customWidth="1"/>
    <col min="6" max="6" width="32.1833333333333" customWidth="1"/>
    <col min="8" max="8" width="9.625"/>
    <col min="9" max="9" width="12.9083333333333"/>
    <col min="10" max="10" width="14.0916666666667"/>
  </cols>
  <sheetData>
    <row r="1" ht="43" customHeight="1" spans="1:6">
      <c r="A1" s="33" t="s">
        <v>58</v>
      </c>
      <c r="B1" s="33"/>
      <c r="C1" s="33"/>
      <c r="D1" s="33"/>
      <c r="E1" s="33"/>
      <c r="F1" s="33"/>
    </row>
    <row r="2" s="30" customFormat="1" ht="25" customHeight="1" spans="1:6">
      <c r="A2" s="34" t="s">
        <v>59</v>
      </c>
      <c r="B2" s="34" t="s">
        <v>60</v>
      </c>
      <c r="C2" s="34" t="s">
        <v>61</v>
      </c>
      <c r="D2" s="34" t="s">
        <v>62</v>
      </c>
      <c r="E2" s="35" t="s">
        <v>63</v>
      </c>
      <c r="F2" s="36" t="s">
        <v>9</v>
      </c>
    </row>
    <row r="3" s="30" customFormat="1" ht="25" customHeight="1" spans="1:6">
      <c r="A3" s="34">
        <v>1</v>
      </c>
      <c r="B3" s="34">
        <v>100</v>
      </c>
      <c r="C3" s="34" t="s">
        <v>64</v>
      </c>
      <c r="D3" s="37">
        <f>'100章'!F17</f>
        <v>0</v>
      </c>
      <c r="E3" s="37">
        <f>'100章'!H17</f>
        <v>31581</v>
      </c>
      <c r="F3" s="36"/>
    </row>
    <row r="4" s="30" customFormat="1" ht="25" customHeight="1" spans="1:6">
      <c r="A4" s="34">
        <v>2</v>
      </c>
      <c r="B4" s="34">
        <v>200</v>
      </c>
      <c r="C4" s="34" t="s">
        <v>65</v>
      </c>
      <c r="D4" s="37"/>
      <c r="E4" s="37"/>
      <c r="F4" s="36"/>
    </row>
    <row r="5" s="30" customFormat="1" ht="25" customHeight="1" spans="1:6">
      <c r="A5" s="34">
        <v>3</v>
      </c>
      <c r="B5" s="34">
        <v>300</v>
      </c>
      <c r="C5" s="34" t="s">
        <v>66</v>
      </c>
      <c r="D5" s="37"/>
      <c r="E5" s="37">
        <f>'300章'!G19</f>
        <v>3113693.7529</v>
      </c>
      <c r="F5" s="36"/>
    </row>
    <row r="6" s="30" customFormat="1" ht="25" customHeight="1" spans="1:6">
      <c r="A6" s="34">
        <v>4</v>
      </c>
      <c r="B6" s="34">
        <v>400</v>
      </c>
      <c r="C6" s="34" t="s">
        <v>67</v>
      </c>
      <c r="D6" s="37"/>
      <c r="E6" s="37">
        <v>0</v>
      </c>
      <c r="F6" s="36"/>
    </row>
    <row r="7" s="30" customFormat="1" ht="25" customHeight="1" spans="1:6">
      <c r="A7" s="34">
        <v>5</v>
      </c>
      <c r="B7" s="34">
        <v>600</v>
      </c>
      <c r="C7" s="34" t="s">
        <v>68</v>
      </c>
      <c r="D7" s="37"/>
      <c r="E7" s="37"/>
      <c r="F7" s="36"/>
    </row>
    <row r="8" s="30" customFormat="1" ht="25" customHeight="1" spans="1:6">
      <c r="A8" s="34">
        <v>6</v>
      </c>
      <c r="B8" s="34" t="s">
        <v>69</v>
      </c>
      <c r="C8" s="34"/>
      <c r="D8" s="37"/>
      <c r="E8" s="37">
        <f>SUM(E3:E7)</f>
        <v>3145274.7529</v>
      </c>
      <c r="F8" s="36"/>
    </row>
    <row r="9" s="30" customFormat="1" ht="25" customHeight="1" spans="1:6">
      <c r="A9" s="34">
        <v>7</v>
      </c>
      <c r="B9" s="36" t="s">
        <v>70</v>
      </c>
      <c r="C9" s="36"/>
      <c r="D9" s="36"/>
      <c r="E9" s="37">
        <f>E8*0.09</f>
        <v>283074.727761</v>
      </c>
      <c r="F9" s="36"/>
    </row>
    <row r="10" ht="25" customHeight="1" spans="1:6">
      <c r="A10" s="34">
        <v>8</v>
      </c>
      <c r="B10" s="36" t="s">
        <v>71</v>
      </c>
      <c r="C10" s="36"/>
      <c r="D10" s="36"/>
      <c r="E10" s="37">
        <f>E9+E8</f>
        <v>3428349.480661</v>
      </c>
      <c r="F10" s="4"/>
    </row>
    <row r="11" ht="25" customHeight="1" spans="1:6">
      <c r="A11" s="34">
        <v>9</v>
      </c>
      <c r="B11" s="36" t="s">
        <v>72</v>
      </c>
      <c r="C11" s="36"/>
      <c r="D11" s="36"/>
      <c r="E11" s="37">
        <v>4770278</v>
      </c>
      <c r="F11" s="4"/>
    </row>
    <row r="12" s="31" customFormat="1" ht="25" customHeight="1" spans="1:6">
      <c r="A12" s="34">
        <v>10</v>
      </c>
      <c r="B12" s="36" t="s">
        <v>73</v>
      </c>
      <c r="C12" s="36"/>
      <c r="D12" s="36"/>
      <c r="E12" s="38">
        <f>(E11-E10)/E11</f>
        <v>0.281310338588024</v>
      </c>
      <c r="F12" s="39"/>
    </row>
    <row r="14" spans="1:6">
      <c r="E14" s="40"/>
    </row>
  </sheetData>
  <mergeCells count="6">
    <mergeCell ref="A1:F1"/>
    <mergeCell ref="B8:C8"/>
    <mergeCell ref="B9:C9"/>
    <mergeCell ref="B10:C10"/>
    <mergeCell ref="B11:C11"/>
    <mergeCell ref="B12:C12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selection activeCell="F29" sqref="F29"/>
    </sheetView>
  </sheetViews>
  <sheetFormatPr defaultColWidth="8.88333333333333" defaultRowHeight="13.5" outlineLevelCol="6"/>
  <cols>
    <col min="1" max="1" width="8.44166666666667" customWidth="1"/>
    <col min="2" max="2" width="37.8833333333333" customWidth="1"/>
    <col min="3" max="3" width="11.5583333333333" customWidth="1"/>
    <col min="4" max="4" width="12.1166666666667" customWidth="1"/>
    <col min="5" max="5" width="15" customWidth="1"/>
    <col min="6" max="6" width="16.1166666666667" customWidth="1"/>
    <col min="7" max="7" width="27.5583333333333" customWidth="1"/>
  </cols>
  <sheetData>
    <row r="1" ht="40" customHeight="1" spans="1:7">
      <c r="A1" s="2" t="s">
        <v>74</v>
      </c>
      <c r="B1" s="2"/>
      <c r="C1" s="2"/>
      <c r="D1" s="2"/>
      <c r="E1" s="2"/>
      <c r="F1" s="2"/>
      <c r="G1" s="2"/>
    </row>
    <row r="2" s="11" customFormat="1" ht="25" customHeight="1" spans="1:7">
      <c r="A2" s="3" t="s">
        <v>75</v>
      </c>
      <c r="B2" s="3"/>
      <c r="C2" s="3"/>
      <c r="D2" s="3"/>
      <c r="E2" s="3"/>
      <c r="F2" s="3"/>
      <c r="G2" s="3"/>
    </row>
    <row r="3" s="1" customFormat="1" ht="25" customHeight="1" spans="1:7">
      <c r="A3" s="4" t="s">
        <v>59</v>
      </c>
      <c r="B3" s="4" t="s">
        <v>76</v>
      </c>
      <c r="C3" s="4" t="s">
        <v>5</v>
      </c>
      <c r="D3" s="4" t="s">
        <v>77</v>
      </c>
      <c r="E3" s="4" t="s">
        <v>78</v>
      </c>
      <c r="F3" s="4" t="s">
        <v>79</v>
      </c>
      <c r="G3" s="4" t="s">
        <v>9</v>
      </c>
    </row>
    <row r="4" s="1" customFormat="1" ht="27" spans="1:7">
      <c r="A4" s="20" t="s">
        <v>80</v>
      </c>
      <c r="B4" s="4" t="s">
        <v>81</v>
      </c>
      <c r="C4" s="4" t="s">
        <v>34</v>
      </c>
      <c r="D4" s="4">
        <v>17640</v>
      </c>
      <c r="E4" s="4">
        <v>1.07</v>
      </c>
      <c r="F4" s="5">
        <f>E4*D4</f>
        <v>18874.8</v>
      </c>
      <c r="G4" s="12" t="s">
        <v>82</v>
      </c>
    </row>
    <row r="5" s="1" customFormat="1" ht="25" customHeight="1" spans="1:7">
      <c r="A5" s="23"/>
      <c r="B5" s="4" t="s">
        <v>37</v>
      </c>
      <c r="C5" s="4" t="s">
        <v>34</v>
      </c>
      <c r="D5" s="4">
        <v>17640</v>
      </c>
      <c r="E5" s="4">
        <v>0.2</v>
      </c>
      <c r="F5" s="5">
        <f t="shared" ref="F4:F11" si="0">E5*D5</f>
        <v>3528</v>
      </c>
      <c r="G5" s="4" t="s">
        <v>83</v>
      </c>
    </row>
    <row r="6" s="1" customFormat="1" ht="27" spans="1:7">
      <c r="A6" s="23"/>
      <c r="B6" s="4" t="s">
        <v>84</v>
      </c>
      <c r="C6" s="4" t="s">
        <v>34</v>
      </c>
      <c r="D6" s="4">
        <v>118114</v>
      </c>
      <c r="E6" s="4">
        <v>0.7</v>
      </c>
      <c r="F6" s="5">
        <f t="shared" si="0"/>
        <v>82679.8</v>
      </c>
      <c r="G6" s="12" t="s">
        <v>85</v>
      </c>
    </row>
    <row r="7" s="1" customFormat="1" ht="31" customHeight="1" spans="1:7">
      <c r="A7" s="23"/>
      <c r="B7" s="4" t="s">
        <v>86</v>
      </c>
      <c r="C7" s="4" t="s">
        <v>34</v>
      </c>
      <c r="D7" s="4">
        <v>320</v>
      </c>
      <c r="E7" s="4">
        <v>58.18</v>
      </c>
      <c r="F7" s="5">
        <f t="shared" si="0"/>
        <v>18617.6</v>
      </c>
      <c r="G7" s="12" t="s">
        <v>87</v>
      </c>
    </row>
    <row r="8" s="1" customFormat="1" ht="31" customHeight="1" spans="1:7">
      <c r="A8" s="23"/>
      <c r="B8" s="4" t="s">
        <v>88</v>
      </c>
      <c r="C8" s="4" t="s">
        <v>34</v>
      </c>
      <c r="D8" s="4">
        <v>110952</v>
      </c>
      <c r="E8" s="4">
        <v>5.45</v>
      </c>
      <c r="F8" s="5">
        <f t="shared" si="0"/>
        <v>604688.4</v>
      </c>
      <c r="G8" s="12" t="s">
        <v>89</v>
      </c>
    </row>
    <row r="9" s="1" customFormat="1" ht="25" customHeight="1" spans="1:7">
      <c r="A9" s="28"/>
      <c r="B9" s="4" t="s">
        <v>90</v>
      </c>
      <c r="C9" s="4" t="s">
        <v>34</v>
      </c>
      <c r="D9" s="4">
        <v>110952</v>
      </c>
      <c r="E9" s="4">
        <v>0.95</v>
      </c>
      <c r="F9" s="5">
        <f t="shared" si="0"/>
        <v>105404.4</v>
      </c>
      <c r="G9" s="4" t="s">
        <v>91</v>
      </c>
    </row>
    <row r="10" s="1" customFormat="1" ht="25" customHeight="1" spans="1:7">
      <c r="A10" s="4" t="s">
        <v>92</v>
      </c>
      <c r="B10" s="4" t="s">
        <v>93</v>
      </c>
      <c r="C10" s="4" t="s">
        <v>39</v>
      </c>
      <c r="D10" s="4">
        <v>423.36</v>
      </c>
      <c r="E10" s="4">
        <v>52.31</v>
      </c>
      <c r="F10" s="5">
        <f t="shared" si="0"/>
        <v>22145.9616</v>
      </c>
      <c r="G10" s="4" t="s">
        <v>94</v>
      </c>
    </row>
    <row r="11" s="1" customFormat="1" ht="25" customHeight="1" spans="1:7">
      <c r="A11" s="4" t="s">
        <v>95</v>
      </c>
      <c r="B11" s="4" t="s">
        <v>96</v>
      </c>
      <c r="C11" s="4" t="s">
        <v>39</v>
      </c>
      <c r="D11" s="4">
        <v>123.16</v>
      </c>
      <c r="E11" s="4">
        <v>4430</v>
      </c>
      <c r="F11" s="5">
        <f t="shared" si="0"/>
        <v>545598.8</v>
      </c>
      <c r="G11" s="4" t="s">
        <v>97</v>
      </c>
    </row>
    <row r="12" s="1" customFormat="1" ht="29" customHeight="1" spans="1:7">
      <c r="A12" s="4" t="s">
        <v>98</v>
      </c>
      <c r="B12" s="4" t="s">
        <v>99</v>
      </c>
      <c r="C12" s="4" t="s">
        <v>39</v>
      </c>
      <c r="D12" s="4">
        <v>2052.45</v>
      </c>
      <c r="E12" s="4">
        <v>138</v>
      </c>
      <c r="F12" s="5">
        <f t="shared" ref="F12:F26" si="1">E12*D12</f>
        <v>283238.1</v>
      </c>
      <c r="G12" s="12" t="s">
        <v>100</v>
      </c>
    </row>
    <row r="13" s="1" customFormat="1" ht="25" customHeight="1" spans="1:7">
      <c r="A13" s="4" t="s">
        <v>101</v>
      </c>
      <c r="B13" s="4" t="s">
        <v>102</v>
      </c>
      <c r="C13" s="4" t="s">
        <v>39</v>
      </c>
      <c r="D13" s="4">
        <v>37.72</v>
      </c>
      <c r="E13" s="4">
        <v>420</v>
      </c>
      <c r="F13" s="5">
        <f t="shared" si="1"/>
        <v>15842.4</v>
      </c>
      <c r="G13" s="4" t="s">
        <v>103</v>
      </c>
    </row>
    <row r="14" s="11" customFormat="1" ht="25" customHeight="1" spans="1:7">
      <c r="A14" s="7" t="s">
        <v>104</v>
      </c>
      <c r="B14" s="8"/>
      <c r="C14" s="9"/>
      <c r="D14" s="9"/>
      <c r="E14" s="9"/>
      <c r="F14" s="10">
        <f>SUM(F4:F13)</f>
        <v>1700618.2616</v>
      </c>
      <c r="G14" s="9"/>
    </row>
    <row r="15" s="1" customFormat="1" ht="25" customHeight="1" spans="1:7">
      <c r="A15" s="3" t="s">
        <v>105</v>
      </c>
      <c r="B15" s="3"/>
      <c r="C15" s="3"/>
      <c r="D15" s="3"/>
      <c r="E15" s="3"/>
      <c r="F15" s="3"/>
      <c r="G15" s="3"/>
    </row>
    <row r="16" s="1" customFormat="1" ht="25" customHeight="1" spans="1:7">
      <c r="A16" s="4" t="s">
        <v>59</v>
      </c>
      <c r="B16" s="4" t="s">
        <v>76</v>
      </c>
      <c r="C16" s="4" t="s">
        <v>5</v>
      </c>
      <c r="D16" s="4" t="s">
        <v>77</v>
      </c>
      <c r="E16" s="4" t="s">
        <v>78</v>
      </c>
      <c r="F16" s="4" t="s">
        <v>79</v>
      </c>
      <c r="G16" s="4" t="s">
        <v>9</v>
      </c>
    </row>
    <row r="17" s="1" customFormat="1" ht="27" spans="1:7">
      <c r="A17" s="20" t="s">
        <v>80</v>
      </c>
      <c r="B17" s="4" t="s">
        <v>81</v>
      </c>
      <c r="C17" s="4" t="s">
        <v>34</v>
      </c>
      <c r="D17" s="4">
        <v>85223</v>
      </c>
      <c r="E17" s="4">
        <v>1.07</v>
      </c>
      <c r="F17" s="5">
        <f t="shared" si="1"/>
        <v>91188.61</v>
      </c>
      <c r="G17" s="12" t="s">
        <v>82</v>
      </c>
    </row>
    <row r="18" s="1" customFormat="1" ht="25" customHeight="1" spans="1:7">
      <c r="A18" s="23"/>
      <c r="B18" s="4" t="s">
        <v>37</v>
      </c>
      <c r="C18" s="4" t="s">
        <v>34</v>
      </c>
      <c r="D18" s="4">
        <v>85223</v>
      </c>
      <c r="E18" s="4">
        <v>0.2</v>
      </c>
      <c r="F18" s="5">
        <f t="shared" si="1"/>
        <v>17044.6</v>
      </c>
      <c r="G18" s="4" t="s">
        <v>83</v>
      </c>
    </row>
    <row r="19" s="1" customFormat="1" ht="27" spans="1:7">
      <c r="A19" s="23"/>
      <c r="B19" s="4" t="s">
        <v>84</v>
      </c>
      <c r="C19" s="4" t="s">
        <v>34</v>
      </c>
      <c r="D19" s="4">
        <v>88282</v>
      </c>
      <c r="E19" s="4">
        <v>0.7</v>
      </c>
      <c r="F19" s="5">
        <f t="shared" si="1"/>
        <v>61797.4</v>
      </c>
      <c r="G19" s="12" t="s">
        <v>85</v>
      </c>
    </row>
    <row r="20" s="1" customFormat="1" ht="30" customHeight="1" spans="1:7">
      <c r="A20" s="23"/>
      <c r="B20" s="4" t="s">
        <v>86</v>
      </c>
      <c r="C20" s="4" t="s">
        <v>34</v>
      </c>
      <c r="D20" s="4">
        <v>180</v>
      </c>
      <c r="E20" s="4">
        <v>58.18</v>
      </c>
      <c r="F20" s="5">
        <f t="shared" si="1"/>
        <v>10472.4</v>
      </c>
      <c r="G20" s="12" t="s">
        <v>87</v>
      </c>
    </row>
    <row r="21" s="1" customFormat="1" ht="30" customHeight="1" spans="1:7">
      <c r="A21" s="23"/>
      <c r="B21" s="4" t="s">
        <v>88</v>
      </c>
      <c r="C21" s="4" t="s">
        <v>34</v>
      </c>
      <c r="D21" s="4">
        <v>82489</v>
      </c>
      <c r="E21" s="4">
        <v>5.45</v>
      </c>
      <c r="F21" s="5">
        <f t="shared" si="1"/>
        <v>449565.05</v>
      </c>
      <c r="G21" s="12" t="s">
        <v>89</v>
      </c>
    </row>
    <row r="22" s="1" customFormat="1" ht="30" customHeight="1" spans="1:7">
      <c r="A22" s="28"/>
      <c r="B22" s="4" t="s">
        <v>90</v>
      </c>
      <c r="C22" s="4" t="s">
        <v>34</v>
      </c>
      <c r="D22" s="4">
        <v>82489</v>
      </c>
      <c r="E22" s="4">
        <v>0.95</v>
      </c>
      <c r="F22" s="5">
        <f t="shared" si="1"/>
        <v>78364.55</v>
      </c>
      <c r="G22" s="4" t="s">
        <v>91</v>
      </c>
    </row>
    <row r="23" s="1" customFormat="1" ht="30" customHeight="1" spans="1:7">
      <c r="A23" s="4" t="s">
        <v>92</v>
      </c>
      <c r="B23" s="4" t="s">
        <v>93</v>
      </c>
      <c r="C23" s="4" t="s">
        <v>39</v>
      </c>
      <c r="D23" s="4">
        <v>1848.35</v>
      </c>
      <c r="E23" s="4">
        <v>52.31</v>
      </c>
      <c r="F23" s="5">
        <f t="shared" si="1"/>
        <v>96687.1885</v>
      </c>
      <c r="G23" s="4" t="s">
        <v>94</v>
      </c>
    </row>
    <row r="24" s="1" customFormat="1" ht="30" customHeight="1" spans="1:7">
      <c r="A24" s="4" t="s">
        <v>95</v>
      </c>
      <c r="B24" s="4" t="s">
        <v>96</v>
      </c>
      <c r="C24" s="4" t="s">
        <v>39</v>
      </c>
      <c r="D24" s="4">
        <v>89.86</v>
      </c>
      <c r="E24" s="4">
        <v>4430</v>
      </c>
      <c r="F24" s="5">
        <f t="shared" si="1"/>
        <v>398079.8</v>
      </c>
      <c r="G24" s="4" t="s">
        <v>97</v>
      </c>
    </row>
    <row r="25" s="1" customFormat="1" ht="30" customHeight="1" spans="1:7">
      <c r="A25" s="4" t="s">
        <v>98</v>
      </c>
      <c r="B25" s="4" t="s">
        <v>99</v>
      </c>
      <c r="C25" s="4" t="s">
        <v>39</v>
      </c>
      <c r="D25" s="4">
        <v>1426.05</v>
      </c>
      <c r="E25" s="4">
        <v>138</v>
      </c>
      <c r="F25" s="5">
        <f t="shared" si="1"/>
        <v>196794.9</v>
      </c>
      <c r="G25" s="6" t="s">
        <v>100</v>
      </c>
    </row>
    <row r="26" s="1" customFormat="1" ht="30" customHeight="1" spans="1:7">
      <c r="A26" s="4" t="s">
        <v>101</v>
      </c>
      <c r="B26" s="4" t="s">
        <v>102</v>
      </c>
      <c r="C26" s="4" t="s">
        <v>39</v>
      </c>
      <c r="D26" s="4">
        <v>30.52</v>
      </c>
      <c r="E26" s="4">
        <v>420</v>
      </c>
      <c r="F26" s="5">
        <f t="shared" si="1"/>
        <v>12818.4</v>
      </c>
      <c r="G26" s="4" t="s">
        <v>103</v>
      </c>
    </row>
    <row r="27" s="1" customFormat="1" ht="30" customHeight="1" spans="1:7">
      <c r="A27" s="7" t="s">
        <v>104</v>
      </c>
      <c r="B27" s="8"/>
      <c r="C27" s="9"/>
      <c r="D27" s="9"/>
      <c r="E27" s="9"/>
      <c r="F27" s="10">
        <f>SUM(F17:F26)</f>
        <v>1412812.8985</v>
      </c>
      <c r="G27" s="9"/>
    </row>
    <row r="28" s="1" customFormat="1" ht="30" customHeight="1" spans="1:7">
      <c r="A28" s="29" t="s">
        <v>106</v>
      </c>
      <c r="B28" s="29"/>
      <c r="C28" s="29"/>
      <c r="D28" s="29"/>
      <c r="E28" s="29"/>
      <c r="F28" s="29">
        <f>F27+F14</f>
        <v>3113431.1601</v>
      </c>
      <c r="G28" s="29"/>
    </row>
    <row r="29" s="1" customFormat="1" ht="30" customHeight="1"/>
    <row r="30" s="1" customFormat="1" ht="30" customHeight="1"/>
    <row r="31" s="1" customFormat="1" ht="30" customHeight="1"/>
    <row r="32" s="1" customFormat="1" ht="30" customHeight="1"/>
    <row r="33" s="1" customFormat="1" ht="30" customHeight="1"/>
    <row r="34" s="1" customFormat="1" ht="30" customHeight="1"/>
    <row r="35" s="1" customFormat="1" ht="30" customHeight="1"/>
    <row r="36" s="1" customFormat="1" ht="30" customHeight="1"/>
    <row r="37" s="1" customFormat="1" ht="30" customHeight="1"/>
    <row r="38" s="1" customFormat="1" ht="30" customHeight="1"/>
    <row r="39" s="1" customFormat="1" ht="30" customHeight="1"/>
  </sheetData>
  <mergeCells count="8">
    <mergeCell ref="A1:G1"/>
    <mergeCell ref="A2:G2"/>
    <mergeCell ref="A14:B14"/>
    <mergeCell ref="A15:G15"/>
    <mergeCell ref="A27:B27"/>
    <mergeCell ref="A28:B28"/>
    <mergeCell ref="A4:A9"/>
    <mergeCell ref="A17:A22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tabSelected="1" workbookViewId="0">
      <selection activeCell="F7" sqref="F7"/>
    </sheetView>
  </sheetViews>
  <sheetFormatPr defaultColWidth="8.88333333333333" defaultRowHeight="13.5"/>
  <cols>
    <col min="1" max="1" width="8.44166666666667" customWidth="1"/>
    <col min="2" max="2" width="24.625" customWidth="1"/>
    <col min="3" max="3" width="11.5583333333333" customWidth="1"/>
    <col min="4" max="4" width="12.1166666666667" customWidth="1"/>
    <col min="5" max="5" width="15" customWidth="1"/>
    <col min="6" max="6" width="16.1166666666667" customWidth="1"/>
    <col min="7" max="7" width="16.5" style="13" customWidth="1"/>
    <col min="8" max="8" width="14.875" style="13" customWidth="1"/>
    <col min="9" max="9" width="27.5583333333333" customWidth="1"/>
  </cols>
  <sheetData>
    <row r="1" ht="40" customHeight="1" spans="1:9">
      <c r="A1" s="14" t="s">
        <v>107</v>
      </c>
      <c r="B1" s="14"/>
      <c r="C1" s="14"/>
      <c r="D1" s="14"/>
      <c r="E1" s="14"/>
      <c r="F1" s="14"/>
      <c r="G1" s="15"/>
      <c r="H1" s="15"/>
      <c r="I1" s="14"/>
    </row>
    <row r="2" s="1" customFormat="1" ht="31" customHeight="1" spans="1:9">
      <c r="A2" s="16" t="s">
        <v>108</v>
      </c>
      <c r="B2" s="16"/>
      <c r="C2" s="16"/>
      <c r="D2" s="16"/>
      <c r="E2" s="16"/>
      <c r="F2" s="16"/>
      <c r="G2" s="17"/>
      <c r="H2" s="17"/>
      <c r="I2" s="16"/>
    </row>
    <row r="3" s="1" customFormat="1" ht="42" customHeight="1" spans="1:9">
      <c r="A3" s="9" t="s">
        <v>59</v>
      </c>
      <c r="B3" s="9" t="s">
        <v>76</v>
      </c>
      <c r="C3" s="9" t="s">
        <v>5</v>
      </c>
      <c r="D3" s="9" t="s">
        <v>77</v>
      </c>
      <c r="E3" s="18" t="s">
        <v>109</v>
      </c>
      <c r="F3" s="18" t="s">
        <v>110</v>
      </c>
      <c r="G3" s="19" t="s">
        <v>111</v>
      </c>
      <c r="H3" s="19" t="s">
        <v>112</v>
      </c>
      <c r="I3" s="9" t="s">
        <v>9</v>
      </c>
    </row>
    <row r="4" s="1" customFormat="1" ht="27" spans="1:9">
      <c r="A4" s="20" t="s">
        <v>80</v>
      </c>
      <c r="B4" s="4" t="s">
        <v>81</v>
      </c>
      <c r="C4" s="4" t="s">
        <v>34</v>
      </c>
      <c r="D4" s="4">
        <v>17640</v>
      </c>
      <c r="E4" s="5">
        <f>1.07+1.25544</f>
        <v>2.32544</v>
      </c>
      <c r="F4" s="5">
        <f t="shared" ref="F4:F13" si="0">E4*D4</f>
        <v>41020.7616</v>
      </c>
      <c r="G4" s="21"/>
      <c r="H4" s="22">
        <f t="shared" ref="H4:H9" si="1">ROUND(D4*G4,2)</f>
        <v>0</v>
      </c>
      <c r="I4" s="12" t="s">
        <v>113</v>
      </c>
    </row>
    <row r="5" s="1" customFormat="1" ht="25" customHeight="1" spans="1:9">
      <c r="A5" s="23"/>
      <c r="B5" s="4" t="s">
        <v>37</v>
      </c>
      <c r="C5" s="4" t="s">
        <v>34</v>
      </c>
      <c r="D5" s="4">
        <v>17640</v>
      </c>
      <c r="E5" s="4">
        <v>0.2</v>
      </c>
      <c r="F5" s="5">
        <f t="shared" si="0"/>
        <v>3528</v>
      </c>
      <c r="G5" s="21"/>
      <c r="H5" s="22">
        <f t="shared" si="1"/>
        <v>0</v>
      </c>
      <c r="I5" s="4" t="s">
        <v>83</v>
      </c>
    </row>
    <row r="6" s="1" customFormat="1" ht="27" spans="1:9">
      <c r="A6" s="23"/>
      <c r="B6" s="4" t="s">
        <v>84</v>
      </c>
      <c r="C6" s="4" t="s">
        <v>34</v>
      </c>
      <c r="D6" s="4">
        <v>118114</v>
      </c>
      <c r="E6" s="4">
        <v>0.7</v>
      </c>
      <c r="F6" s="5">
        <f t="shared" si="0"/>
        <v>82679.8</v>
      </c>
      <c r="G6" s="21"/>
      <c r="H6" s="22">
        <f t="shared" si="1"/>
        <v>0</v>
      </c>
      <c r="I6" s="12" t="s">
        <v>85</v>
      </c>
    </row>
    <row r="7" s="1" customFormat="1" ht="31" customHeight="1" spans="1:9">
      <c r="A7" s="23"/>
      <c r="B7" s="4" t="s">
        <v>86</v>
      </c>
      <c r="C7" s="4" t="s">
        <v>34</v>
      </c>
      <c r="D7" s="4">
        <v>320</v>
      </c>
      <c r="E7" s="4">
        <v>58.18</v>
      </c>
      <c r="F7" s="5">
        <f t="shared" si="0"/>
        <v>18617.6</v>
      </c>
      <c r="G7" s="21"/>
      <c r="H7" s="22">
        <f t="shared" si="1"/>
        <v>0</v>
      </c>
      <c r="I7" s="12" t="s">
        <v>87</v>
      </c>
    </row>
    <row r="8" s="1" customFormat="1" ht="31" customHeight="1" spans="1:9">
      <c r="A8" s="23"/>
      <c r="B8" s="4" t="s">
        <v>88</v>
      </c>
      <c r="C8" s="4" t="s">
        <v>34</v>
      </c>
      <c r="D8" s="4">
        <v>110952</v>
      </c>
      <c r="E8" s="4">
        <v>5.45</v>
      </c>
      <c r="F8" s="5">
        <f t="shared" si="0"/>
        <v>604688.4</v>
      </c>
      <c r="G8" s="21"/>
      <c r="H8" s="22">
        <f t="shared" si="1"/>
        <v>0</v>
      </c>
      <c r="I8" s="12" t="s">
        <v>89</v>
      </c>
    </row>
    <row r="9" s="1" customFormat="1" ht="25" customHeight="1" spans="1:9">
      <c r="A9" s="23"/>
      <c r="B9" s="4" t="s">
        <v>90</v>
      </c>
      <c r="C9" s="4" t="s">
        <v>34</v>
      </c>
      <c r="D9" s="4">
        <v>110952</v>
      </c>
      <c r="E9" s="4">
        <v>0.95</v>
      </c>
      <c r="F9" s="5">
        <f t="shared" si="0"/>
        <v>105404.4</v>
      </c>
      <c r="G9" s="21"/>
      <c r="H9" s="22">
        <f t="shared" si="1"/>
        <v>0</v>
      </c>
      <c r="I9" s="4" t="s">
        <v>91</v>
      </c>
    </row>
    <row r="10" s="11" customFormat="1" ht="25" customHeight="1" spans="1:9">
      <c r="A10" s="7" t="s">
        <v>114</v>
      </c>
      <c r="B10" s="24"/>
      <c r="C10" s="24"/>
      <c r="D10" s="24"/>
      <c r="E10" s="24"/>
      <c r="F10" s="24"/>
      <c r="G10" s="25"/>
      <c r="H10" s="26">
        <f>SUM(H4:H9)</f>
        <v>0</v>
      </c>
      <c r="I10" s="9"/>
    </row>
    <row r="11" s="1" customFormat="1" ht="30" customHeight="1" spans="1:9">
      <c r="G11" s="27"/>
      <c r="H11" s="13"/>
    </row>
    <row r="12" s="1" customFormat="1" ht="30" customHeight="1" spans="1:9">
      <c r="G12" s="27"/>
      <c r="H12" s="13"/>
    </row>
    <row r="13" s="1" customFormat="1" ht="30" customHeight="1" spans="1:9">
      <c r="G13" s="27"/>
      <c r="H13" s="13"/>
    </row>
    <row r="14" s="1" customFormat="1" ht="30" customHeight="1" spans="1:9">
      <c r="G14" s="27"/>
      <c r="H14" s="13"/>
    </row>
    <row r="15" s="1" customFormat="1" ht="30" customHeight="1" spans="1:9">
      <c r="G15" s="27"/>
      <c r="H15" s="13"/>
    </row>
    <row r="16" s="1" customFormat="1" ht="30" customHeight="1" spans="1:9">
      <c r="G16" s="27"/>
      <c r="H16" s="27"/>
    </row>
    <row r="17" s="1" customFormat="1" ht="30" customHeight="1" spans="7:8">
      <c r="G17" s="27"/>
      <c r="H17" s="27"/>
    </row>
    <row r="18" s="1" customFormat="1" ht="30" customHeight="1" spans="7:8">
      <c r="G18" s="27"/>
      <c r="H18" s="27"/>
    </row>
    <row r="19" s="1" customFormat="1" ht="30" customHeight="1" spans="7:8">
      <c r="G19" s="27"/>
      <c r="H19" s="27"/>
    </row>
    <row r="20" s="1" customFormat="1" ht="30" customHeight="1" spans="7:8">
      <c r="G20" s="27"/>
      <c r="H20" s="27"/>
    </row>
    <row r="21" s="1" customFormat="1" ht="30" customHeight="1" spans="7:8">
      <c r="G21" s="27"/>
      <c r="H21" s="27"/>
    </row>
  </sheetData>
  <sheetProtection algorithmName="SHA-512" hashValue="oVetLa21rF4ZYyMUECgLFkFfv9NKdbpXDzABgnYqy4BvnL4NG0lgvN+ctyfzLEWAb6q+/EpfWuRqXbQy3yGlxQ==" saltValue="grueGI+RNMk5W6J8d/Yb6A==" spinCount="100000" sheet="1" objects="1"/>
  <mergeCells count="4">
    <mergeCell ref="A1:I1"/>
    <mergeCell ref="A2:I2"/>
    <mergeCell ref="A10:G10"/>
    <mergeCell ref="A4:A9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F29" sqref="F29"/>
    </sheetView>
  </sheetViews>
  <sheetFormatPr defaultColWidth="8.88333333333333" defaultRowHeight="13.5" outlineLevelCol="6"/>
  <cols>
    <col min="1" max="1" width="8.44166666666667" customWidth="1"/>
    <col min="2" max="2" width="37.8833333333333" customWidth="1"/>
    <col min="3" max="3" width="11.5583333333333" customWidth="1"/>
    <col min="4" max="4" width="12.1166666666667" customWidth="1"/>
    <col min="5" max="5" width="15" customWidth="1"/>
    <col min="6" max="6" width="16.1166666666667" customWidth="1"/>
    <col min="7" max="7" width="27.5583333333333" customWidth="1"/>
  </cols>
  <sheetData>
    <row r="1" ht="40" customHeight="1" spans="1:7">
      <c r="A1" s="2" t="s">
        <v>115</v>
      </c>
      <c r="B1" s="2"/>
      <c r="C1" s="2"/>
      <c r="D1" s="2"/>
      <c r="E1" s="2"/>
      <c r="F1" s="2"/>
      <c r="G1" s="2"/>
    </row>
    <row r="2" s="11" customFormat="1" ht="25" hidden="1" customHeight="1" spans="1:7">
      <c r="A2" s="3" t="s">
        <v>75</v>
      </c>
      <c r="B2" s="3"/>
      <c r="C2" s="3"/>
      <c r="D2" s="3"/>
      <c r="E2" s="3"/>
      <c r="F2" s="3"/>
      <c r="G2" s="3"/>
    </row>
    <row r="3" s="1" customFormat="1" ht="25" customHeight="1" spans="1:7">
      <c r="A3" s="4" t="s">
        <v>59</v>
      </c>
      <c r="B3" s="4" t="s">
        <v>76</v>
      </c>
      <c r="C3" s="4" t="s">
        <v>5</v>
      </c>
      <c r="D3" s="4" t="s">
        <v>77</v>
      </c>
      <c r="E3" s="4" t="s">
        <v>78</v>
      </c>
      <c r="F3" s="4" t="s">
        <v>79</v>
      </c>
      <c r="G3" s="4" t="s">
        <v>9</v>
      </c>
    </row>
    <row r="4" s="1" customFormat="1" ht="25" customHeight="1" spans="1:7">
      <c r="A4" s="4" t="s">
        <v>95</v>
      </c>
      <c r="B4" s="4" t="s">
        <v>96</v>
      </c>
      <c r="C4" s="4" t="s">
        <v>39</v>
      </c>
      <c r="D4" s="4">
        <v>123.16</v>
      </c>
      <c r="E4" s="4">
        <v>4430</v>
      </c>
      <c r="F4" s="5">
        <f>E4*D4</f>
        <v>545598.8</v>
      </c>
      <c r="G4" s="4" t="s">
        <v>97</v>
      </c>
    </row>
    <row r="5" s="1" customFormat="1" ht="29" customHeight="1" spans="1:7">
      <c r="A5" s="4" t="s">
        <v>98</v>
      </c>
      <c r="B5" s="4" t="s">
        <v>99</v>
      </c>
      <c r="C5" s="4" t="s">
        <v>39</v>
      </c>
      <c r="D5" s="4">
        <v>2052.45</v>
      </c>
      <c r="E5" s="4">
        <v>138</v>
      </c>
      <c r="F5" s="5">
        <f>E5*D5</f>
        <v>283238.1</v>
      </c>
      <c r="G5" s="12" t="s">
        <v>100</v>
      </c>
    </row>
    <row r="6" s="1" customFormat="1" ht="25" customHeight="1" spans="1:7">
      <c r="A6" s="4" t="s">
        <v>101</v>
      </c>
      <c r="B6" s="4" t="s">
        <v>102</v>
      </c>
      <c r="C6" s="4" t="s">
        <v>39</v>
      </c>
      <c r="D6" s="4">
        <v>37.72</v>
      </c>
      <c r="E6" s="4">
        <v>420</v>
      </c>
      <c r="F6" s="5">
        <f>E6*D6</f>
        <v>15842.4</v>
      </c>
      <c r="G6" s="4" t="s">
        <v>103</v>
      </c>
    </row>
    <row r="7" s="11" customFormat="1" ht="25" customHeight="1" spans="1:7">
      <c r="A7" s="7" t="s">
        <v>104</v>
      </c>
      <c r="B7" s="8"/>
      <c r="C7" s="9"/>
      <c r="D7" s="9"/>
      <c r="E7" s="9"/>
      <c r="F7" s="10">
        <f>SUM(F4:F6)</f>
        <v>844679.3</v>
      </c>
      <c r="G7" s="9"/>
    </row>
    <row r="8" s="1" customFormat="1" ht="30" customHeight="1"/>
    <row r="9" s="1" customFormat="1" ht="30" customHeight="1"/>
    <row r="10" s="1" customFormat="1" ht="30" customHeight="1"/>
    <row r="11" s="1" customFormat="1" ht="30" customHeight="1"/>
    <row r="12" s="1" customFormat="1" ht="30" customHeight="1"/>
    <row r="13" s="1" customFormat="1" ht="30" customHeight="1"/>
    <row r="14" s="1" customFormat="1" ht="30" customHeight="1"/>
    <row r="15" s="1" customFormat="1" ht="30" customHeight="1"/>
    <row r="16" s="1" customFormat="1" ht="30" customHeight="1"/>
    <row r="17" s="1" customFormat="1" ht="30" customHeight="1"/>
  </sheetData>
  <mergeCells count="3">
    <mergeCell ref="A1:G1"/>
    <mergeCell ref="A2:G2"/>
    <mergeCell ref="A7:B7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F29" sqref="F29"/>
    </sheetView>
  </sheetViews>
  <sheetFormatPr defaultColWidth="8.88333333333333" defaultRowHeight="13.5" outlineLevelCol="6"/>
  <cols>
    <col min="1" max="1" width="8.44166666666667" customWidth="1"/>
    <col min="2" max="2" width="37.8833333333333" customWidth="1"/>
    <col min="3" max="3" width="11.5583333333333" customWidth="1"/>
    <col min="4" max="4" width="12.1166666666667" customWidth="1"/>
    <col min="5" max="5" width="15" customWidth="1"/>
    <col min="6" max="6" width="16.1166666666667" customWidth="1"/>
    <col min="7" max="7" width="27.5583333333333" customWidth="1"/>
  </cols>
  <sheetData>
    <row r="1" customFormat="1" ht="40" customHeight="1" spans="1:7">
      <c r="A1" s="2" t="s">
        <v>116</v>
      </c>
      <c r="B1" s="2"/>
      <c r="C1" s="2"/>
      <c r="D1" s="2"/>
      <c r="E1" s="2"/>
      <c r="F1" s="2"/>
      <c r="G1" s="2"/>
    </row>
    <row r="2" s="1" customFormat="1" ht="25" hidden="1" customHeight="1" spans="1:7">
      <c r="A2" s="3" t="s">
        <v>105</v>
      </c>
      <c r="B2" s="3"/>
      <c r="C2" s="3"/>
      <c r="D2" s="3"/>
      <c r="E2" s="3"/>
      <c r="F2" s="3"/>
      <c r="G2" s="3"/>
    </row>
    <row r="3" s="1" customFormat="1" ht="25" customHeight="1" spans="1:7">
      <c r="A3" s="4" t="s">
        <v>59</v>
      </c>
      <c r="B3" s="4" t="s">
        <v>76</v>
      </c>
      <c r="C3" s="4" t="s">
        <v>5</v>
      </c>
      <c r="D3" s="4" t="s">
        <v>77</v>
      </c>
      <c r="E3" s="4" t="s">
        <v>78</v>
      </c>
      <c r="F3" s="4" t="s">
        <v>79</v>
      </c>
      <c r="G3" s="4" t="s">
        <v>9</v>
      </c>
    </row>
    <row r="4" s="1" customFormat="1" ht="30" customHeight="1" spans="1:7">
      <c r="A4" s="4" t="s">
        <v>95</v>
      </c>
      <c r="B4" s="4" t="s">
        <v>96</v>
      </c>
      <c r="C4" s="4" t="s">
        <v>39</v>
      </c>
      <c r="D4" s="4">
        <v>89.86</v>
      </c>
      <c r="E4" s="4">
        <v>4430</v>
      </c>
      <c r="F4" s="5">
        <f>E4*D4</f>
        <v>398079.8</v>
      </c>
      <c r="G4" s="4" t="s">
        <v>97</v>
      </c>
    </row>
    <row r="5" s="1" customFormat="1" ht="30" customHeight="1" spans="1:7">
      <c r="A5" s="4" t="s">
        <v>98</v>
      </c>
      <c r="B5" s="4" t="s">
        <v>99</v>
      </c>
      <c r="C5" s="4" t="s">
        <v>39</v>
      </c>
      <c r="D5" s="4">
        <v>1426.05</v>
      </c>
      <c r="E5" s="4">
        <v>138</v>
      </c>
      <c r="F5" s="5">
        <f>E5*D5</f>
        <v>196794.9</v>
      </c>
      <c r="G5" s="6" t="s">
        <v>100</v>
      </c>
    </row>
    <row r="6" s="1" customFormat="1" ht="30" customHeight="1" spans="1:7">
      <c r="A6" s="4" t="s">
        <v>101</v>
      </c>
      <c r="B6" s="4" t="s">
        <v>102</v>
      </c>
      <c r="C6" s="4" t="s">
        <v>39</v>
      </c>
      <c r="D6" s="4">
        <v>30.52</v>
      </c>
      <c r="E6" s="4">
        <v>420</v>
      </c>
      <c r="F6" s="5">
        <f>E6*D6</f>
        <v>12818.4</v>
      </c>
      <c r="G6" s="4" t="s">
        <v>103</v>
      </c>
    </row>
    <row r="7" s="1" customFormat="1" ht="30" customHeight="1" spans="1:7">
      <c r="A7" s="7" t="s">
        <v>104</v>
      </c>
      <c r="B7" s="8"/>
      <c r="C7" s="9"/>
      <c r="D7" s="9"/>
      <c r="E7" s="9"/>
      <c r="F7" s="10">
        <f>SUM(F4:F6)</f>
        <v>607693.1</v>
      </c>
      <c r="G7" s="9"/>
    </row>
    <row r="8" s="1" customFormat="1" ht="30" customHeight="1"/>
    <row r="9" s="1" customFormat="1" ht="30" customHeight="1"/>
    <row r="10" s="1" customFormat="1" ht="30" customHeight="1"/>
    <row r="11" s="1" customFormat="1" ht="30" customHeight="1"/>
    <row r="12" s="1" customFormat="1" ht="30" customHeight="1"/>
    <row r="13" s="1" customFormat="1" ht="30" customHeight="1"/>
    <row r="14" s="1" customFormat="1" ht="30" customHeight="1"/>
    <row r="15" s="1" customFormat="1" ht="30" customHeight="1"/>
    <row r="16" s="1" customFormat="1" ht="30" customHeight="1"/>
    <row r="17" s="1" customFormat="1" ht="30" customHeight="1"/>
    <row r="18" s="1" customFormat="1" ht="30" customHeight="1"/>
  </sheetData>
  <mergeCells count="3">
    <mergeCell ref="A1:G1"/>
    <mergeCell ref="A2:G2"/>
    <mergeCell ref="A7:B7"/>
  </mergeCells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7" master="" otherUserPermission="visible">
    <arrUserId title="区域2" rangeCreator="" othersAccessPermission="edit"/>
  </rangeList>
  <rangeList sheetStid="17" master="" otherUserPermission="visible"/>
  <rangeList sheetStid="6" master="" otherUserPermission="visible"/>
  <rangeList sheetStid="18" master="" otherUserPermission="visible"/>
  <rangeList sheetStid="22" master="" otherUserPermission="visible"/>
  <rangeList sheetStid="26" master="" otherUserPermission="visible"/>
  <rangeList sheetStid="2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100章</vt:lpstr>
      <vt:lpstr>300章</vt:lpstr>
      <vt:lpstr>汇总表</vt:lpstr>
      <vt:lpstr>分包明细</vt:lpstr>
      <vt:lpstr>包1</vt:lpstr>
      <vt:lpstr>材料1标段</vt:lpstr>
      <vt:lpstr>材料2标段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</cp:lastModifiedBy>
  <dcterms:created xsi:type="dcterms:W3CDTF">2023-04-11T02:26:00Z</dcterms:created>
  <dcterms:modified xsi:type="dcterms:W3CDTF">2025-11-13T01:59:24Z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CFC0D6B381CA4E3B8104C6B79A4AB10F_13</vt:lpwstr>
  </property>
  <property fmtid="{D5CDD505-2E9C-101B-9397-08002B2CF9AE}" pid="4" name="KSOReadingLayout">
    <vt:bool>true</vt:bool>
  </property>
</Properties>
</file>